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lgebrapou-my.sharepoint.com/personal/toni_milun_algebra_hr/Documents/Documents/novi stik/S Milunom do milijuna/knjiga Toni Sandra i Toni budi financijski fit/kalkulatori uz knjigu/"/>
    </mc:Choice>
  </mc:AlternateContent>
  <xr:revisionPtr revIDLastSave="25" documentId="8_{0396352C-DEE4-47C0-94C8-673293B0BB68}" xr6:coauthVersionLast="47" xr6:coauthVersionMax="47" xr10:uidLastSave="{64F05076-2056-4ACC-A1D5-52D87633C680}"/>
  <bookViews>
    <workbookView xWindow="-110" yWindow="-110" windowWidth="19420" windowHeight="10420" xr2:uid="{00000000-000D-0000-FFFF-FFFF00000000}"/>
  </bookViews>
  <sheets>
    <sheet name="upitnik" sheetId="1" r:id="rId1"/>
    <sheet name="List2" sheetId="3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 a="1"/>
  <c r="K12" i="1" s="1"/>
  <c r="K11" i="1" a="1"/>
  <c r="K11" i="1" s="1"/>
  <c r="K15" i="1" s="1"/>
  <c r="K10" i="1" a="1"/>
  <c r="K10" i="1" s="1"/>
  <c r="K9" i="1" a="1"/>
  <c r="K9" i="1" s="1"/>
  <c r="K8" i="1" a="1"/>
  <c r="K8" i="1" s="1"/>
  <c r="K7" i="1" a="1"/>
  <c r="K7" i="1" s="1"/>
  <c r="K6" i="1" a="1"/>
  <c r="K6" i="1" s="1"/>
  <c r="K5" i="1" a="1"/>
  <c r="K5" i="1" s="1"/>
  <c r="K4" i="1" a="1"/>
  <c r="K4" i="1" s="1"/>
  <c r="K3" i="1" a="1"/>
  <c r="K3" i="1" s="1"/>
  <c r="M10" i="1" l="1"/>
  <c r="M7" i="1"/>
  <c r="C56" i="1"/>
  <c r="B10" i="3" a="1"/>
  <c r="B10" i="3" s="1"/>
  <c r="B11" i="3" a="1"/>
  <c r="B11" i="3" s="1"/>
  <c r="B4" i="3" a="1"/>
  <c r="B4" i="3" s="1"/>
  <c r="M2" i="1" l="1"/>
  <c r="K13" i="1" s="1"/>
  <c r="C54" i="1" s="1"/>
  <c r="B14" i="3"/>
  <c r="B9" i="3" a="1"/>
  <c r="B9" i="3" s="1"/>
  <c r="B8" i="3" a="1"/>
  <c r="B8" i="3" s="1"/>
  <c r="B7" i="3" a="1"/>
  <c r="B7" i="3" s="1"/>
  <c r="B6" i="3" a="1"/>
  <c r="B6" i="3" s="1"/>
  <c r="B5" i="3" a="1"/>
  <c r="B5" i="3" s="1"/>
  <c r="B3" i="3" a="1"/>
  <c r="B3" i="3" s="1"/>
  <c r="B2" i="3" a="1"/>
  <c r="B2" i="3" s="1"/>
  <c r="K16" i="1" l="1"/>
  <c r="K14" i="1" s="1"/>
  <c r="C55" i="1" s="1"/>
  <c r="D9" i="3"/>
  <c r="D6" i="3"/>
  <c r="D1" i="3" l="1"/>
  <c r="B12" i="3" s="1"/>
  <c r="B15" i="3" s="1"/>
  <c r="B13" i="3" s="1"/>
  <c r="C57" i="1"/>
  <c r="C5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<sst xmlns="http://schemas.openxmlformats.org/spreadsheetml/2006/main" count="82" uniqueCount="44">
  <si>
    <t>Koliko imaš godina?</t>
  </si>
  <si>
    <t>Cilj investiranja</t>
  </si>
  <si>
    <t>Sklonost riziku</t>
  </si>
  <si>
    <t>Ne, nije za mene.</t>
  </si>
  <si>
    <t>kupovina automobila</t>
  </si>
  <si>
    <t>kupovina stana</t>
  </si>
  <si>
    <t>plaćanje studija</t>
  </si>
  <si>
    <t>a</t>
  </si>
  <si>
    <t>b</t>
  </si>
  <si>
    <t>c</t>
  </si>
  <si>
    <t>d</t>
  </si>
  <si>
    <t>veća mirovina</t>
  </si>
  <si>
    <t>stjecanje bogatstva</t>
  </si>
  <si>
    <t>e</t>
  </si>
  <si>
    <t>Koliko godina planiraš ulagati?</t>
  </si>
  <si>
    <t>brzo povukao/la novac</t>
  </si>
  <si>
    <t>uložio/la još više</t>
  </si>
  <si>
    <t>ostavio/la uloženi novac, ali ne bih dalje ulagao/la</t>
  </si>
  <si>
    <t>nastavio/la ulagati jednake iznose</t>
  </si>
  <si>
    <t>Ulaganje u kriptovalute</t>
  </si>
  <si>
    <t>Obavezno dio.</t>
  </si>
  <si>
    <t>Može malo, ali ne previše.</t>
  </si>
  <si>
    <t>Dionica je</t>
  </si>
  <si>
    <t>Obveznica je</t>
  </si>
  <si>
    <t>vrsta digitalnog novca koji funkcionira na principu zadanih algoritama.</t>
  </si>
  <si>
    <t>vrijednosni papir kojim se potvrđuje da sam posudio novac državi / kompaniji i da će mi biti vraćen s kamatom.</t>
  </si>
  <si>
    <t>vrijednosni papir kojim se potvrđuje da sam i ja vlasnik dijela neke kompanije.</t>
  </si>
  <si>
    <t>samostalno biram dionice u koje želim uložiti</t>
  </si>
  <si>
    <t>fond menadžeri biraju u koje dionice će biti uložen moj novac ili se ulaže prema nekom indeksu</t>
  </si>
  <si>
    <t>Ako sam kupio/la udio u investicijskom fondu onda</t>
  </si>
  <si>
    <t>obveznice</t>
  </si>
  <si>
    <t>dionice</t>
  </si>
  <si>
    <t>kriptovalute</t>
  </si>
  <si>
    <t>Što bi napravio/la da vidiš da ti je ulog pao za 30 %</t>
  </si>
  <si>
    <t>Napomena: ovo je samo igra - informativni izračun, a za pravi portfelj svakako preporučamo ispuniti neki verificirani investicijski upitnik.</t>
  </si>
  <si>
    <t>Ulaganje u zlato</t>
  </si>
  <si>
    <t>zlato</t>
  </si>
  <si>
    <t>Ako želiš drugačiji portfelj bilo bi dobro da uložiš više vremena za učenje o investiranju.</t>
  </si>
  <si>
    <t>veća zarada, može i veći rizik</t>
  </si>
  <si>
    <t>radije sigurnije ulaganje uz manju zaradu</t>
  </si>
  <si>
    <t>umjereni rizik i umjerena zarada</t>
  </si>
  <si>
    <t>potvrda poslodavca o prosjeku zadnjih 6 plaća.</t>
  </si>
  <si>
    <t>Izrada mog investicijskog portfelja - odgovorite na svih 10 pitanja</t>
  </si>
  <si>
    <t>Tvoj trenutni optimalni portfelj 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</si>
</sst>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9" fontId="0" fillId="0" borderId="0" xfId="0" applyNumberFormat="1" applyAlignment="1">
      <alignment horizontal="center"/>
    </xf>
    <xf numFmtId="0" fontId="4" fillId="0" borderId="0" xfId="0" applyFont="1"/>
    <xf numFmtId="9" fontId="4" fillId="0" borderId="0" xfId="1" applyFont="1" applyFill="1"/>
    <xf numFmtId="9" fontId="4" fillId="0" borderId="0" xfId="0" applyNumberFormat="1" applyFont="1"/>
    <xf numFmtId="0" fontId="2" fillId="0" borderId="0" xfId="0" applyFont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9" fontId="0" fillId="3" borderId="2" xfId="0" applyNumberFormat="1" applyFill="1" applyBorder="1" applyAlignment="1" applyProtection="1">
      <alignment horizontal="center" vertical="center"/>
      <protection hidden="1"/>
    </xf>
    <xf numFmtId="9" fontId="0" fillId="3" borderId="4" xfId="0" applyNumberFormat="1" applyFill="1" applyBorder="1" applyAlignment="1" applyProtection="1">
      <alignment horizontal="center" vertical="center"/>
      <protection hidden="1"/>
    </xf>
    <xf numFmtId="9" fontId="0" fillId="3" borderId="6" xfId="0" applyNumberForma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locked="0"/>
    </xf>
    <xf numFmtId="0" fontId="4" fillId="0" borderId="0" xfId="0" applyFont="1" applyProtection="1">
      <protection hidden="1"/>
    </xf>
    <xf numFmtId="9" fontId="4" fillId="0" borderId="0" xfId="1" applyFont="1" applyFill="1" applyProtection="1">
      <protection hidden="1"/>
    </xf>
    <xf numFmtId="9" fontId="4" fillId="0" borderId="0" xfId="0" applyNumberFormat="1" applyFont="1" applyProtection="1">
      <protection hidden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789213</xdr:colOff>
      <xdr:row>51</xdr:row>
      <xdr:rowOff>9071</xdr:rowOff>
    </xdr:from>
    <xdr:to>
      <xdr:col>6</xdr:col>
      <xdr:colOff>87688</xdr:colOff>
      <xdr:row>58</xdr:row>
      <xdr:rowOff>13993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944F240-2667-4CA2-9131-8F949911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5999" y="9493250"/>
          <a:ext cx="1312332" cy="1315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N61"/>
  <sheetViews>
    <sheetView tabSelected="1" zoomScale="140" zoomScaleNormal="140" workbookViewId="0"/>
  </sheetViews>
  <sheetFormatPr defaultRowHeight="14.5" x14ac:dyDescent="0.35"/>
  <cols>
    <col min="1" max="1" width="2.81640625" style="1" bestFit="1" customWidth="1"/>
    <col min="2" max="2" width="43.54296875" customWidth="1"/>
    <col min="3" max="3" width="11.453125" style="4" customWidth="1"/>
    <col min="4" max="4" width="11.453125" customWidth="1"/>
  </cols>
  <sheetData>
    <row r="1" spans="1:14" x14ac:dyDescent="0.35">
      <c r="A1" s="10" t="s">
        <v>42</v>
      </c>
    </row>
    <row r="2" spans="1:14" x14ac:dyDescent="0.35">
      <c r="J2" s="18"/>
      <c r="K2" s="18"/>
      <c r="L2" s="18"/>
      <c r="M2" s="18">
        <f>M10*M7</f>
        <v>0</v>
      </c>
      <c r="N2" s="7"/>
    </row>
    <row r="3" spans="1:14" x14ac:dyDescent="0.35">
      <c r="A3" s="3">
        <v>1</v>
      </c>
      <c r="B3" s="2" t="s">
        <v>0</v>
      </c>
      <c r="C3" s="17"/>
      <c r="J3" s="18">
        <v>1</v>
      </c>
      <c r="K3" s="18" t="str" cm="1">
        <f t="array" ref="K3">IFERROR(_xlfn.IFS(C3=0," ",C3&lt;30,1,C3&lt;40,0.95,C3&lt;50,0.9,C3&gt;=50,0.85)," ")</f>
        <v xml:space="preserve"> </v>
      </c>
      <c r="L3" s="18"/>
      <c r="M3" s="18"/>
      <c r="N3" s="7"/>
    </row>
    <row r="4" spans="1:14" x14ac:dyDescent="0.35">
      <c r="J4" s="18">
        <v>2</v>
      </c>
      <c r="K4" s="18" t="str" cm="1">
        <f t="array" ref="K4">IFERROR(_xlfn.IFS(C5="a",0.8,C5="b",0.9,C5="c",0.8,C5="d",1,C5="e",1)," ")</f>
        <v xml:space="preserve"> </v>
      </c>
      <c r="L4" s="18"/>
      <c r="M4" s="18"/>
      <c r="N4" s="7"/>
    </row>
    <row r="5" spans="1:14" x14ac:dyDescent="0.35">
      <c r="A5" s="3">
        <v>2</v>
      </c>
      <c r="B5" s="2" t="s">
        <v>1</v>
      </c>
      <c r="C5" s="17"/>
      <c r="J5" s="18">
        <v>3</v>
      </c>
      <c r="K5" s="18" t="str" cm="1">
        <f t="array" ref="K5">IFERROR(_xlfn.IFS(C13=0," ",C13&lt;3,0.2,C13&lt;6,0.5,C13&lt;11,0.75,C13&lt;16,0.8,C13&lt;23,0.9,C13&gt;=22,1)," ")</f>
        <v xml:space="preserve"> </v>
      </c>
      <c r="L5" s="18"/>
      <c r="M5" s="18"/>
      <c r="N5" s="7"/>
    </row>
    <row r="6" spans="1:14" x14ac:dyDescent="0.35">
      <c r="A6" s="1" t="s">
        <v>7</v>
      </c>
      <c r="B6" t="s">
        <v>4</v>
      </c>
      <c r="J6" s="18">
        <v>4</v>
      </c>
      <c r="K6" s="18" t="str" cm="1">
        <f t="array" ref="K6">IFERROR(_xlfn.IFS(C15="a",0.5,C15="b",0.8,C15="c",1)," ")</f>
        <v xml:space="preserve"> </v>
      </c>
      <c r="L6" s="18"/>
      <c r="M6" s="18"/>
      <c r="N6" s="7"/>
    </row>
    <row r="7" spans="1:14" x14ac:dyDescent="0.35">
      <c r="A7" s="1" t="s">
        <v>8</v>
      </c>
      <c r="B7" t="s">
        <v>5</v>
      </c>
      <c r="J7" s="18">
        <v>5</v>
      </c>
      <c r="K7" s="18" t="str" cm="1">
        <f t="array" ref="K7">IFERROR(_xlfn.IFS(C20="a",0.6,C20="b",0.8,C20="c",0.9,C20="d",1)," ")</f>
        <v xml:space="preserve"> </v>
      </c>
      <c r="L7" s="18"/>
      <c r="M7" s="18">
        <f>PRODUCT(K3:K7)</f>
        <v>0</v>
      </c>
      <c r="N7" s="7"/>
    </row>
    <row r="8" spans="1:14" x14ac:dyDescent="0.35">
      <c r="A8" s="1" t="s">
        <v>9</v>
      </c>
      <c r="B8" t="s">
        <v>6</v>
      </c>
      <c r="J8" s="18">
        <v>6</v>
      </c>
      <c r="K8" s="18" t="str" cm="1">
        <f t="array" ref="K8">IFERROR(_xlfn.IFS(C26="a",0.2,C26="b",0.4,C26="c",0.1,C26="d",0.1)," ")</f>
        <v xml:space="preserve"> </v>
      </c>
      <c r="L8" s="18"/>
      <c r="M8" s="18"/>
      <c r="N8" s="7"/>
    </row>
    <row r="9" spans="1:14" x14ac:dyDescent="0.35">
      <c r="A9" s="1" t="s">
        <v>10</v>
      </c>
      <c r="B9" t="s">
        <v>11</v>
      </c>
      <c r="J9" s="18">
        <v>7</v>
      </c>
      <c r="K9" s="18" t="str" cm="1">
        <f t="array" ref="K9">IFERROR(_xlfn.IFS(C32="a",0.4,C32="b",0.2,C32="c",0.1,C32="d",0.1)," ")</f>
        <v xml:space="preserve"> </v>
      </c>
      <c r="L9" s="18"/>
      <c r="M9" s="18"/>
      <c r="N9" s="7"/>
    </row>
    <row r="10" spans="1:14" x14ac:dyDescent="0.35">
      <c r="A10" s="1" t="s">
        <v>13</v>
      </c>
      <c r="B10" t="s">
        <v>12</v>
      </c>
      <c r="J10" s="18">
        <v>8</v>
      </c>
      <c r="K10" s="18" t="str" cm="1">
        <f t="array" ref="K10">IFERROR(_xlfn.IFS(C38="a",0.1,C38="b",0.2)," ")</f>
        <v xml:space="preserve"> </v>
      </c>
      <c r="L10" s="18"/>
      <c r="M10" s="18">
        <f>SUM(K8:K10)</f>
        <v>0</v>
      </c>
      <c r="N10" s="7"/>
    </row>
    <row r="11" spans="1:14" x14ac:dyDescent="0.35">
      <c r="J11" s="18">
        <v>9</v>
      </c>
      <c r="K11" s="18" t="str" cm="1">
        <f t="array" ref="K11">IFERROR(_xlfn.IFS(C42="a",0,C42="b",0.05,C42="c",0.1)," ")</f>
        <v xml:space="preserve"> </v>
      </c>
      <c r="L11" s="18"/>
      <c r="M11" s="18"/>
      <c r="N11" s="7"/>
    </row>
    <row r="12" spans="1:14" x14ac:dyDescent="0.35">
      <c r="J12" s="18">
        <v>10</v>
      </c>
      <c r="K12" s="18" t="str" cm="1">
        <f t="array" ref="K12">IFERROR(_xlfn.IFS(C47="a",0,C47="b",0.05,C47="c",0.1)," ")</f>
        <v xml:space="preserve"> </v>
      </c>
      <c r="L12" s="18"/>
      <c r="M12" s="18"/>
      <c r="N12" s="7"/>
    </row>
    <row r="13" spans="1:14" x14ac:dyDescent="0.35">
      <c r="A13" s="3">
        <v>3</v>
      </c>
      <c r="B13" s="2" t="s">
        <v>14</v>
      </c>
      <c r="C13" s="17"/>
      <c r="J13" s="18" t="s">
        <v>31</v>
      </c>
      <c r="K13" s="19" t="str">
        <f>IFERROR(ROUND((1-K11)*M2,2)," ")</f>
        <v xml:space="preserve"> </v>
      </c>
      <c r="L13" s="18"/>
      <c r="M13" s="18"/>
      <c r="N13" s="7"/>
    </row>
    <row r="14" spans="1:14" x14ac:dyDescent="0.35">
      <c r="J14" s="18" t="s">
        <v>30</v>
      </c>
      <c r="K14" s="20" t="str">
        <f>IFERROR(ROUND(1-K16-K13-K15,2)," ")</f>
        <v xml:space="preserve"> </v>
      </c>
      <c r="L14" s="18"/>
      <c r="M14" s="18"/>
      <c r="N14" s="7"/>
    </row>
    <row r="15" spans="1:14" x14ac:dyDescent="0.35">
      <c r="A15" s="3">
        <v>4</v>
      </c>
      <c r="B15" s="2" t="s">
        <v>2</v>
      </c>
      <c r="C15" s="17"/>
      <c r="J15" s="18" t="s">
        <v>32</v>
      </c>
      <c r="K15" s="19" t="str">
        <f>IFERROR(ROUND(K11,2)," ")</f>
        <v xml:space="preserve"> </v>
      </c>
      <c r="L15" s="18"/>
      <c r="M15" s="18"/>
      <c r="N15" s="7"/>
    </row>
    <row r="16" spans="1:14" x14ac:dyDescent="0.35">
      <c r="A16" s="1" t="s">
        <v>7</v>
      </c>
      <c r="B16" t="s">
        <v>39</v>
      </c>
      <c r="J16" s="18" t="s">
        <v>36</v>
      </c>
      <c r="K16" s="20" t="str">
        <f>IFERROR(ROUND((1-K15-K13)*K12*3,2)," ")</f>
        <v xml:space="preserve"> </v>
      </c>
      <c r="L16" s="18"/>
      <c r="M16" s="18"/>
      <c r="N16" s="7"/>
    </row>
    <row r="17" spans="1:14" x14ac:dyDescent="0.35">
      <c r="A17" s="1" t="s">
        <v>8</v>
      </c>
      <c r="B17" t="s">
        <v>40</v>
      </c>
      <c r="J17" s="7"/>
      <c r="K17" s="7"/>
      <c r="L17" s="7"/>
      <c r="M17" s="7"/>
      <c r="N17" s="7"/>
    </row>
    <row r="18" spans="1:14" x14ac:dyDescent="0.35">
      <c r="A18" s="1" t="s">
        <v>9</v>
      </c>
      <c r="B18" t="s">
        <v>38</v>
      </c>
    </row>
    <row r="20" spans="1:14" x14ac:dyDescent="0.35">
      <c r="A20" s="3">
        <v>5</v>
      </c>
      <c r="B20" s="2" t="s">
        <v>33</v>
      </c>
      <c r="C20" s="17"/>
    </row>
    <row r="21" spans="1:14" x14ac:dyDescent="0.35">
      <c r="A21" s="1" t="s">
        <v>7</v>
      </c>
      <c r="B21" t="s">
        <v>15</v>
      </c>
    </row>
    <row r="22" spans="1:14" x14ac:dyDescent="0.35">
      <c r="A22" s="1" t="s">
        <v>8</v>
      </c>
      <c r="B22" t="s">
        <v>17</v>
      </c>
    </row>
    <row r="23" spans="1:14" x14ac:dyDescent="0.35">
      <c r="A23" s="1" t="s">
        <v>9</v>
      </c>
      <c r="B23" t="s">
        <v>18</v>
      </c>
    </row>
    <row r="24" spans="1:14" x14ac:dyDescent="0.35">
      <c r="A24" s="1" t="s">
        <v>10</v>
      </c>
      <c r="B24" t="s">
        <v>16</v>
      </c>
    </row>
    <row r="26" spans="1:14" x14ac:dyDescent="0.35">
      <c r="A26" s="3">
        <v>6</v>
      </c>
      <c r="B26" s="2" t="s">
        <v>22</v>
      </c>
      <c r="C26" s="17"/>
    </row>
    <row r="27" spans="1:14" x14ac:dyDescent="0.35">
      <c r="A27" s="1" t="s">
        <v>7</v>
      </c>
      <c r="B27" t="s">
        <v>25</v>
      </c>
    </row>
    <row r="28" spans="1:14" x14ac:dyDescent="0.35">
      <c r="A28" s="1" t="s">
        <v>8</v>
      </c>
      <c r="B28" t="s">
        <v>26</v>
      </c>
    </row>
    <row r="29" spans="1:14" x14ac:dyDescent="0.35">
      <c r="A29" s="1" t="s">
        <v>9</v>
      </c>
      <c r="B29" t="s">
        <v>24</v>
      </c>
    </row>
    <row r="30" spans="1:14" x14ac:dyDescent="0.35">
      <c r="A30" s="1" t="s">
        <v>10</v>
      </c>
      <c r="B30" t="s">
        <v>41</v>
      </c>
    </row>
    <row r="32" spans="1:14" x14ac:dyDescent="0.35">
      <c r="A32" s="3">
        <v>7</v>
      </c>
      <c r="B32" s="2" t="s">
        <v>23</v>
      </c>
      <c r="C32" s="17"/>
    </row>
    <row r="33" spans="1:3" x14ac:dyDescent="0.35">
      <c r="A33" s="1" t="s">
        <v>7</v>
      </c>
      <c r="B33" t="s">
        <v>25</v>
      </c>
    </row>
    <row r="34" spans="1:3" x14ac:dyDescent="0.35">
      <c r="A34" s="1" t="s">
        <v>8</v>
      </c>
      <c r="B34" t="s">
        <v>26</v>
      </c>
    </row>
    <row r="35" spans="1:3" x14ac:dyDescent="0.35">
      <c r="A35" s="1" t="s">
        <v>9</v>
      </c>
      <c r="B35" t="s">
        <v>24</v>
      </c>
    </row>
    <row r="36" spans="1:3" x14ac:dyDescent="0.35">
      <c r="A36" s="1" t="s">
        <v>10</v>
      </c>
      <c r="B36" t="s">
        <v>41</v>
      </c>
    </row>
    <row r="38" spans="1:3" x14ac:dyDescent="0.35">
      <c r="A38" s="3">
        <v>8</v>
      </c>
      <c r="B38" s="2" t="s">
        <v>29</v>
      </c>
      <c r="C38" s="17"/>
    </row>
    <row r="39" spans="1:3" x14ac:dyDescent="0.35">
      <c r="A39" s="1" t="s">
        <v>7</v>
      </c>
      <c r="B39" t="s">
        <v>27</v>
      </c>
    </row>
    <row r="40" spans="1:3" x14ac:dyDescent="0.35">
      <c r="A40" s="1" t="s">
        <v>8</v>
      </c>
      <c r="B40" t="s">
        <v>28</v>
      </c>
    </row>
    <row r="42" spans="1:3" x14ac:dyDescent="0.35">
      <c r="A42" s="3">
        <v>9</v>
      </c>
      <c r="B42" s="2" t="s">
        <v>19</v>
      </c>
      <c r="C42" s="17"/>
    </row>
    <row r="43" spans="1:3" x14ac:dyDescent="0.35">
      <c r="A43" s="1" t="s">
        <v>7</v>
      </c>
      <c r="B43" t="s">
        <v>3</v>
      </c>
    </row>
    <row r="44" spans="1:3" x14ac:dyDescent="0.35">
      <c r="A44" s="1" t="s">
        <v>8</v>
      </c>
      <c r="B44" t="s">
        <v>21</v>
      </c>
    </row>
    <row r="45" spans="1:3" x14ac:dyDescent="0.35">
      <c r="A45" s="1" t="s">
        <v>9</v>
      </c>
      <c r="B45" t="s">
        <v>20</v>
      </c>
    </row>
    <row r="47" spans="1:3" x14ac:dyDescent="0.35">
      <c r="A47" s="3">
        <v>10</v>
      </c>
      <c r="B47" s="2" t="s">
        <v>35</v>
      </c>
      <c r="C47" s="17"/>
    </row>
    <row r="48" spans="1:3" x14ac:dyDescent="0.35">
      <c r="A48" s="1" t="s">
        <v>7</v>
      </c>
      <c r="B48" t="s">
        <v>3</v>
      </c>
    </row>
    <row r="49" spans="1:3" x14ac:dyDescent="0.35">
      <c r="A49" s="1" t="s">
        <v>8</v>
      </c>
      <c r="B49" t="s">
        <v>21</v>
      </c>
    </row>
    <row r="50" spans="1:3" x14ac:dyDescent="0.35">
      <c r="A50" s="1" t="s">
        <v>9</v>
      </c>
      <c r="B50" t="s">
        <v>20</v>
      </c>
    </row>
    <row r="52" spans="1:3" x14ac:dyDescent="0.35">
      <c r="B52" t="s">
        <v>43</v>
      </c>
      <c r="C52"/>
    </row>
    <row r="53" spans="1:3" ht="15" thickBot="1" x14ac:dyDescent="0.4">
      <c r="C53"/>
    </row>
    <row r="54" spans="1:3" x14ac:dyDescent="0.35">
      <c r="B54" s="11" t="s">
        <v>31</v>
      </c>
      <c r="C54" s="14" t="str">
        <f>K13</f>
        <v xml:space="preserve"> </v>
      </c>
    </row>
    <row r="55" spans="1:3" x14ac:dyDescent="0.35">
      <c r="B55" s="12" t="s">
        <v>30</v>
      </c>
      <c r="C55" s="15" t="str">
        <f t="shared" ref="C55:C57" si="0">K14</f>
        <v xml:space="preserve"> </v>
      </c>
    </row>
    <row r="56" spans="1:3" x14ac:dyDescent="0.35">
      <c r="B56" s="12" t="s">
        <v>32</v>
      </c>
      <c r="C56" s="15" t="str">
        <f t="shared" si="0"/>
        <v xml:space="preserve"> </v>
      </c>
    </row>
    <row r="57" spans="1:3" ht="15" thickBot="1" x14ac:dyDescent="0.4">
      <c r="B57" s="13" t="s">
        <v>36</v>
      </c>
      <c r="C57" s="16" t="str">
        <f t="shared" si="0"/>
        <v xml:space="preserve"> </v>
      </c>
    </row>
    <row r="58" spans="1:3" x14ac:dyDescent="0.35">
      <c r="C58" s="6">
        <f>SUM(C54:C57)</f>
        <v>0</v>
      </c>
    </row>
    <row r="60" spans="1:3" x14ac:dyDescent="0.35">
      <c r="B60" t="s">
        <v>37</v>
      </c>
    </row>
    <row r="61" spans="1:3" x14ac:dyDescent="0.35">
      <c r="B61" s="2" t="s">
        <v>34</v>
      </c>
    </row>
  </sheetData>
  <sheetProtection algorithmName="SHA-512" hashValue="EpIVJYhDdS7098Ok7+PR8XCSbi1KmtWj493VNxQpPyXeb1XDi7/V56Mi1QPQxbyAc8OuTxMGGTU+oSP1EHzimg==" saltValue="eyScd09LlTHxdTqq91Iz7w==" spinCount="100000" sheet="1" objects="1" scenarios="1"/>
  <dataValidations count="8">
    <dataValidation type="list" allowBlank="1" showInputMessage="1" showErrorMessage="1" sqref="C15" xr:uid="{940030D7-8368-45BA-AA14-768BEE3ED507}">
      <formula1>$A$16:$A$18</formula1>
    </dataValidation>
    <dataValidation type="list" allowBlank="1" showInputMessage="1" showErrorMessage="1" sqref="C20" xr:uid="{87BE2661-A597-40F1-8F48-360D7BFF767E}">
      <formula1>$A$21:$A$24</formula1>
    </dataValidation>
    <dataValidation type="list" allowBlank="1" showInputMessage="1" showErrorMessage="1" sqref="C38" xr:uid="{74615E9E-3291-4A63-AEC9-994C880C897A}">
      <formula1>$A$39:$A$40</formula1>
    </dataValidation>
    <dataValidation type="list" allowBlank="1" showInputMessage="1" showErrorMessage="1" sqref="C42" xr:uid="{2B6CB586-B3A4-4B09-84C8-1B8583DAB3A5}">
      <formula1>$A$43:$A$45</formula1>
    </dataValidation>
    <dataValidation type="list" allowBlank="1" showInputMessage="1" showErrorMessage="1" sqref="C32" xr:uid="{280E5D0B-3628-4442-95D4-E1C0E9AEFB8F}">
      <formula1>$A$33:$A$36</formula1>
    </dataValidation>
    <dataValidation type="list" allowBlank="1" showInputMessage="1" showErrorMessage="1" sqref="C26" xr:uid="{36C55CCA-05F4-446B-B0F7-E2F90B63FD6A}">
      <formula1>$A$27:$A$30</formula1>
    </dataValidation>
    <dataValidation type="list" allowBlank="1" showInputMessage="1" showErrorMessage="1" sqref="C5" xr:uid="{B1F613AA-7912-486E-8055-2967A5069B0A}">
      <formula1>$A$6:$A$10</formula1>
    </dataValidation>
    <dataValidation type="list" allowBlank="1" showInputMessage="1" showErrorMessage="1" sqref="C47" xr:uid="{908C678F-56B3-4256-A83E-B5CE9A6D1ACA}">
      <formula1>$A$48:$A$50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5CF4D-AB4E-4ADF-891A-4F092D1D938C}">
  <sheetPr codeName="List2"/>
  <dimension ref="A1:E16"/>
  <sheetViews>
    <sheetView workbookViewId="0">
      <selection sqref="A1:XFD1048576"/>
    </sheetView>
  </sheetViews>
  <sheetFormatPr defaultRowHeight="14.5" x14ac:dyDescent="0.35"/>
  <cols>
    <col min="1" max="16384" width="8.7265625" style="5"/>
  </cols>
  <sheetData>
    <row r="1" spans="1:5" x14ac:dyDescent="0.35">
      <c r="B1" s="7"/>
      <c r="C1" s="7"/>
      <c r="D1" s="7">
        <f>D9*D6</f>
        <v>0</v>
      </c>
      <c r="E1" s="7"/>
    </row>
    <row r="2" spans="1:5" x14ac:dyDescent="0.35">
      <c r="A2" s="5">
        <v>1</v>
      </c>
      <c r="B2" s="7" t="str" cm="1">
        <f t="array" ref="B2">IFERROR(_xlfn.IFS(upitnik!C3=0," ",upitnik!C3&lt;30,1,upitnik!C3&lt;40,0.95,upitnik!C3&lt;50,0.9,upitnik!C3&gt;=50,0.85)," ")</f>
        <v xml:space="preserve"> </v>
      </c>
      <c r="C2" s="7"/>
      <c r="D2" s="7"/>
      <c r="E2" s="7"/>
    </row>
    <row r="3" spans="1:5" x14ac:dyDescent="0.35">
      <c r="A3" s="5">
        <v>2</v>
      </c>
      <c r="B3" s="7" t="str" cm="1">
        <f t="array" ref="B3">IFERROR(_xlfn.IFS(upitnik!C5="a",0.8,upitnik!C5="b",0.9,upitnik!C5="c",0.8,upitnik!C5="d",1,upitnik!C5="e",1)," ")</f>
        <v xml:space="preserve"> </v>
      </c>
      <c r="C3" s="7"/>
      <c r="D3" s="7"/>
      <c r="E3" s="7"/>
    </row>
    <row r="4" spans="1:5" x14ac:dyDescent="0.35">
      <c r="A4" s="5">
        <v>3</v>
      </c>
      <c r="B4" s="7" t="str" cm="1">
        <f t="array" ref="B4">IFERROR(_xlfn.IFS(upitnik!C13=0," ",upitnik!C13&lt;3,0.2,upitnik!C13&lt;6,0.5,upitnik!C13&lt;11,0.75,upitnik!C13&lt;16,0.8,upitnik!C13&lt;23,0.9,upitnik!C13&gt;=22,1)," ")</f>
        <v xml:space="preserve"> </v>
      </c>
      <c r="C4" s="7"/>
      <c r="D4" s="7"/>
      <c r="E4" s="7"/>
    </row>
    <row r="5" spans="1:5" x14ac:dyDescent="0.35">
      <c r="A5" s="5">
        <v>4</v>
      </c>
      <c r="B5" s="7" t="str" cm="1">
        <f t="array" ref="B5">IFERROR(_xlfn.IFS(upitnik!C15="a",0.5,upitnik!C15="b",0.8,upitnik!C15="c",1)," ")</f>
        <v xml:space="preserve"> </v>
      </c>
      <c r="C5" s="7"/>
      <c r="D5" s="7"/>
      <c r="E5" s="7"/>
    </row>
    <row r="6" spans="1:5" x14ac:dyDescent="0.35">
      <c r="A6" s="5">
        <v>5</v>
      </c>
      <c r="B6" s="7" t="str" cm="1">
        <f t="array" ref="B6">IFERROR(_xlfn.IFS(upitnik!C20="a",0.6,upitnik!C20="b",0.8,upitnik!C20="c",0.9,upitnik!C20="d",1)," ")</f>
        <v xml:space="preserve"> </v>
      </c>
      <c r="C6" s="7"/>
      <c r="D6" s="7">
        <f>PRODUCT(B2:B6)</f>
        <v>0</v>
      </c>
      <c r="E6" s="7"/>
    </row>
    <row r="7" spans="1:5" x14ac:dyDescent="0.35">
      <c r="A7" s="5">
        <v>6</v>
      </c>
      <c r="B7" s="7" t="str" cm="1">
        <f t="array" ref="B7">IFERROR(_xlfn.IFS(upitnik!C26="a",0.2,upitnik!C26="b",0.4,upitnik!C26="c",0.1,upitnik!C26="d",0.1)," ")</f>
        <v xml:space="preserve"> </v>
      </c>
      <c r="C7" s="7"/>
      <c r="D7" s="7"/>
      <c r="E7" s="7"/>
    </row>
    <row r="8" spans="1:5" x14ac:dyDescent="0.35">
      <c r="A8" s="5">
        <v>7</v>
      </c>
      <c r="B8" s="7" t="str" cm="1">
        <f t="array" ref="B8">IFERROR(_xlfn.IFS(upitnik!C32="a",0.4,upitnik!C32="b",0.2,upitnik!C32="c",0.1,upitnik!C32="d",0.1)," ")</f>
        <v xml:space="preserve"> </v>
      </c>
      <c r="C8" s="7"/>
      <c r="D8" s="7"/>
      <c r="E8" s="7"/>
    </row>
    <row r="9" spans="1:5" x14ac:dyDescent="0.35">
      <c r="A9" s="5">
        <v>8</v>
      </c>
      <c r="B9" s="7" t="str" cm="1">
        <f t="array" ref="B9">IFERROR(_xlfn.IFS(upitnik!C38="a",0.1,upitnik!C38="b",0.2)," ")</f>
        <v xml:space="preserve"> </v>
      </c>
      <c r="C9" s="7"/>
      <c r="D9" s="7">
        <f>SUM(B7:B9)</f>
        <v>0</v>
      </c>
      <c r="E9" s="7"/>
    </row>
    <row r="10" spans="1:5" x14ac:dyDescent="0.35">
      <c r="A10" s="5">
        <v>9</v>
      </c>
      <c r="B10" s="7" t="str" cm="1">
        <f t="array" ref="B10">IFERROR(_xlfn.IFS(upitnik!C42="a",0,upitnik!C42="b",0.05,upitnik!C42="c",0.1)," ")</f>
        <v xml:space="preserve"> </v>
      </c>
      <c r="C10" s="7"/>
      <c r="D10" s="7"/>
      <c r="E10" s="7"/>
    </row>
    <row r="11" spans="1:5" x14ac:dyDescent="0.35">
      <c r="A11" s="5">
        <v>10</v>
      </c>
      <c r="B11" s="7" t="str" cm="1">
        <f t="array" ref="B11">IFERROR(_xlfn.IFS(upitnik!C47="a",0,upitnik!C47="b",0.05,upitnik!C47="c",0.1)," ")</f>
        <v xml:space="preserve"> </v>
      </c>
      <c r="C11" s="7"/>
      <c r="D11" s="7"/>
      <c r="E11" s="7"/>
    </row>
    <row r="12" spans="1:5" x14ac:dyDescent="0.35">
      <c r="A12" s="5" t="s">
        <v>31</v>
      </c>
      <c r="B12" s="8" t="str">
        <f>IFERROR(ROUND((1-B10)*D1,2)," ")</f>
        <v xml:space="preserve"> </v>
      </c>
      <c r="C12" s="7"/>
      <c r="D12" s="7"/>
      <c r="E12" s="7"/>
    </row>
    <row r="13" spans="1:5" x14ac:dyDescent="0.35">
      <c r="A13" s="5" t="s">
        <v>30</v>
      </c>
      <c r="B13" s="9" t="str">
        <f>IFERROR(ROUND(1-B15-B12-B14,2)," ")</f>
        <v xml:space="preserve"> </v>
      </c>
      <c r="C13" s="7"/>
      <c r="D13" s="7"/>
      <c r="E13" s="7"/>
    </row>
    <row r="14" spans="1:5" x14ac:dyDescent="0.35">
      <c r="A14" s="5" t="s">
        <v>32</v>
      </c>
      <c r="B14" s="8" t="str">
        <f>IFERROR(ROUND(B10,2)," ")</f>
        <v xml:space="preserve"> </v>
      </c>
      <c r="C14" s="7"/>
      <c r="D14" s="7"/>
      <c r="E14" s="7"/>
    </row>
    <row r="15" spans="1:5" x14ac:dyDescent="0.35">
      <c r="A15" s="5" t="s">
        <v>36</v>
      </c>
      <c r="B15" s="9" t="str">
        <f>IFERROR(ROUND((1-B14-B12)*B11*3,2)," ")</f>
        <v xml:space="preserve"> </v>
      </c>
      <c r="C15" s="7"/>
      <c r="D15" s="7"/>
      <c r="E15" s="7"/>
    </row>
    <row r="16" spans="1:5" x14ac:dyDescent="0.35">
      <c r="B16" s="7"/>
      <c r="C16" s="7"/>
      <c r="D16" s="7"/>
      <c r="E16" s="7"/>
    </row>
  </sheetData>
  <sheetProtection algorithmName="SHA-512" hashValue="muADzC4eZYnr2vpLOvJyiOSV3l6jUWCTQtL2RbRdFCa53GWL0/iWarjmlog9mctja443uo/EaO+UTDNorkw2KQ==" saltValue="8lGZW/K7lhUa0wncvKRFN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upitnik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Milun</dc:creator>
  <cp:lastModifiedBy>Toni Milun</cp:lastModifiedBy>
  <dcterms:created xsi:type="dcterms:W3CDTF">2015-06-05T18:17:20Z</dcterms:created>
  <dcterms:modified xsi:type="dcterms:W3CDTF">2025-06-18T08:43:25Z</dcterms:modified>
</cp:coreProperties>
</file>